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artamento OAI\Desktop\PUBLICACIONES FER\"/>
    </mc:Choice>
  </mc:AlternateContent>
  <xr:revisionPtr revIDLastSave="0" documentId="8_{4C0C9660-00E5-46F4-BA85-9963FCDF11D6}" xr6:coauthVersionLast="47" xr6:coauthVersionMax="47" xr10:uidLastSave="{00000000-0000-0000-0000-000000000000}"/>
  <bookViews>
    <workbookView xWindow="-120" yWindow="-120" windowWidth="29040" windowHeight="15840" activeTab="2" xr2:uid="{A612EFE8-C5CE-4F40-BF51-50C6C65EF408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F34" i="4"/>
  <c r="K34" i="4" s="1"/>
  <c r="K33" i="4"/>
  <c r="K32" i="4"/>
  <c r="K31" i="4"/>
  <c r="K27" i="4"/>
  <c r="K26" i="4"/>
  <c r="K25" i="4"/>
  <c r="K24" i="4"/>
  <c r="H22" i="4"/>
  <c r="F22" i="4"/>
  <c r="K22" i="4" s="1"/>
  <c r="K21" i="4"/>
  <c r="H21" i="4"/>
  <c r="F21" i="4"/>
  <c r="H20" i="4"/>
  <c r="K20" i="4" s="1"/>
  <c r="H19" i="4"/>
  <c r="F19" i="4"/>
  <c r="K19" i="4" s="1"/>
  <c r="F18" i="4"/>
  <c r="F23" i="4" s="1"/>
  <c r="H17" i="4"/>
  <c r="F17" i="4"/>
  <c r="K17" i="4" s="1"/>
  <c r="K16" i="4"/>
  <c r="H16" i="4"/>
  <c r="F16" i="4"/>
  <c r="H15" i="4"/>
  <c r="H23" i="4" s="1"/>
  <c r="F15" i="4"/>
  <c r="H11" i="4"/>
  <c r="F11" i="4"/>
  <c r="K11" i="4" s="1"/>
  <c r="F10" i="4"/>
  <c r="F12" i="4" s="1"/>
  <c r="H9" i="4"/>
  <c r="F9" i="4"/>
  <c r="K9" i="4" s="1"/>
  <c r="K8" i="4"/>
  <c r="H8" i="4"/>
  <c r="F8" i="4"/>
  <c r="H7" i="4"/>
  <c r="H12" i="4" s="1"/>
  <c r="F7" i="4"/>
  <c r="H5" i="4"/>
  <c r="C3" i="4"/>
  <c r="C1" i="4"/>
  <c r="G19" i="3"/>
  <c r="H19" i="3" s="1"/>
  <c r="H17" i="3"/>
  <c r="H16" i="3"/>
  <c r="H15" i="3"/>
  <c r="H13" i="3"/>
  <c r="G13" i="3"/>
  <c r="G20" i="3" s="1"/>
  <c r="F13" i="3"/>
  <c r="F20" i="3" s="1"/>
  <c r="E13" i="3"/>
  <c r="E20" i="3" s="1"/>
  <c r="D13" i="3"/>
  <c r="D14" i="3" s="1"/>
  <c r="H12" i="3"/>
  <c r="H9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C44" i="2"/>
  <c r="H42" i="2"/>
  <c r="H41" i="2"/>
  <c r="H40" i="2"/>
  <c r="H39" i="2"/>
  <c r="H38" i="2"/>
  <c r="H37" i="2"/>
  <c r="H36" i="2"/>
  <c r="H34" i="2"/>
  <c r="H33" i="2"/>
  <c r="H32" i="2"/>
  <c r="H31" i="2"/>
  <c r="H30" i="2"/>
  <c r="H44" i="2" s="1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C20" i="2"/>
  <c r="M20" i="2" s="1"/>
  <c r="C19" i="2"/>
  <c r="H19" i="2" s="1"/>
  <c r="M18" i="2"/>
  <c r="H18" i="2"/>
  <c r="C18" i="2"/>
  <c r="C17" i="2"/>
  <c r="M17" i="2" s="1"/>
  <c r="C16" i="2"/>
  <c r="H16" i="2" s="1"/>
  <c r="M14" i="2"/>
  <c r="E14" i="2"/>
  <c r="C14" i="2"/>
  <c r="H14" i="2" s="1"/>
  <c r="H13" i="2"/>
  <c r="H12" i="2"/>
  <c r="H11" i="2"/>
  <c r="O10" i="2"/>
  <c r="I10" i="2"/>
  <c r="E10" i="2"/>
  <c r="H10" i="2" s="1"/>
  <c r="C10" i="2"/>
  <c r="M10" i="2" s="1"/>
  <c r="I9" i="2"/>
  <c r="I26" i="2" s="1"/>
  <c r="I61" i="2" s="1"/>
  <c r="I63" i="2" s="1"/>
  <c r="H9" i="2"/>
  <c r="E9" i="2"/>
  <c r="E26" i="2" s="1"/>
  <c r="E61" i="2" s="1"/>
  <c r="E63" i="2" s="1"/>
  <c r="C9" i="2"/>
  <c r="C26" i="2" s="1"/>
  <c r="C61" i="2" s="1"/>
  <c r="H8" i="2"/>
  <c r="H7" i="2"/>
  <c r="E5" i="2"/>
  <c r="C5" i="2"/>
  <c r="A3" i="2"/>
  <c r="A1" i="2"/>
  <c r="F29" i="4" l="1"/>
  <c r="K12" i="4"/>
  <c r="H29" i="4"/>
  <c r="K23" i="4"/>
  <c r="K7" i="4"/>
  <c r="K15" i="4"/>
  <c r="H14" i="3"/>
  <c r="D20" i="3"/>
  <c r="H20" i="3"/>
  <c r="C63" i="2"/>
  <c r="H61" i="2"/>
  <c r="G63" i="2"/>
  <c r="H56" i="2" s="1"/>
  <c r="H54" i="2"/>
  <c r="H59" i="2" s="1"/>
  <c r="O56" i="2"/>
  <c r="O48" i="2"/>
  <c r="O13" i="2"/>
  <c r="O14" i="2" s="1"/>
  <c r="H17" i="2"/>
  <c r="H26" i="2" s="1"/>
  <c r="H20" i="2"/>
  <c r="M9" i="2"/>
  <c r="K29" i="4" l="1"/>
  <c r="I67" i="2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tc={D84A352B-0428-4F23-A929-F65247E1AD29}</author>
  </authors>
  <commentList>
    <comment ref="J19" authorId="0" shapeId="0" xr:uid="{D84A352B-0428-4F23-A929-F65247E1AD2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<sst xmlns="http://schemas.openxmlformats.org/spreadsheetml/2006/main" count="131" uniqueCount="112">
  <si>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</si>
  <si>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</si>
  <si>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</si>
  <si>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</si>
  <si>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</si>
  <si>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</si>
  <si>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de enero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</si>
  <si>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</si>
  <si>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</si>
  <si>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</si>
  <si>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</si>
  <si>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</si>
  <si>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</si>
  <si>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</si>
  <si>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</si>
  <si>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</si>
  <si>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</si>
  <si>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</si>
  <si>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</si>
  <si>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</si>
  <si>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</si>
  <si>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</si>
  <si>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</si>
  <si>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</si>
  <si>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</si>
  <si>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</si>
  <si>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</si>
  <si>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</si>
  <si>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</si>
  <si>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</si>
  <si>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</si>
  <si>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</si>
  <si>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</si>
  <si>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</si>
  <si>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</si>
  <si>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</si>
  <si>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</si>
  <si>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</si>
  <si>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</si>
  <si>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</si>
  <si>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</si>
  <si>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</si>
  <si>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</si>
  <si>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</si>
  <si>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</si>
  <si>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</si>
  <si>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</si>
  <si>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</si>
  <si>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</si>
  <si>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</si>
  <si>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</si>
  <si>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</si>
  <si>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</si>
  <si>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</si>
  <si>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</si>
  <si>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</si>
  <si>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</si>
  <si>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</si>
  <si>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</si>
  <si>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31 del mes de enero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</si>
  <si>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</si>
  <si>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</si>
  <si>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</si>
  <si>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</si>
  <si>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</si>
  <si>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</si>
  <si>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</si>
  <si>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</si>
  <si>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</si>
  <si>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</si>
  <si>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</si>
  <si>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</si>
  <si>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31 de enero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</si>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</sst>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ACF62E90-1C79-4625-A1DE-DFB0A472BC7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FINANCIEROS%20LIBRE%20ACCESO%202023/Informe%20Financiero%20Ener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>
        <row r="21">
          <cell r="D21">
            <v>1112862</v>
          </cell>
        </row>
        <row r="39">
          <cell r="D39">
            <v>-650000</v>
          </cell>
        </row>
        <row r="40">
          <cell r="D40">
            <v>-12049097.880000001</v>
          </cell>
        </row>
        <row r="42">
          <cell r="D42">
            <v>-55000</v>
          </cell>
        </row>
        <row r="47">
          <cell r="D47">
            <v>6969166.6300000008</v>
          </cell>
        </row>
        <row r="48">
          <cell r="D48">
            <v>998250</v>
          </cell>
        </row>
        <row r="49">
          <cell r="D49">
            <v>78500</v>
          </cell>
        </row>
        <row r="55">
          <cell r="D55">
            <v>248000</v>
          </cell>
        </row>
        <row r="56">
          <cell r="D56">
            <v>596617.5</v>
          </cell>
        </row>
        <row r="61">
          <cell r="D61">
            <v>567805.61</v>
          </cell>
        </row>
        <row r="62">
          <cell r="D62">
            <v>571260.11</v>
          </cell>
        </row>
        <row r="63">
          <cell r="D63">
            <v>92296.4</v>
          </cell>
        </row>
        <row r="67">
          <cell r="D67">
            <v>517626.74</v>
          </cell>
        </row>
        <row r="69">
          <cell r="D69">
            <v>155887.88</v>
          </cell>
        </row>
        <row r="70">
          <cell r="D70">
            <v>509677.85000000003</v>
          </cell>
        </row>
        <row r="71">
          <cell r="D71">
            <v>35362</v>
          </cell>
        </row>
        <row r="72">
          <cell r="D72">
            <v>4170</v>
          </cell>
        </row>
        <row r="74">
          <cell r="D74">
            <v>15820</v>
          </cell>
        </row>
        <row r="77">
          <cell r="D77">
            <v>1072450</v>
          </cell>
        </row>
        <row r="80">
          <cell r="D80">
            <v>598.5</v>
          </cell>
        </row>
        <row r="90">
          <cell r="D90">
            <v>33514.54</v>
          </cell>
        </row>
        <row r="95">
          <cell r="D95">
            <v>33894</v>
          </cell>
        </row>
        <row r="97">
          <cell r="D97">
            <v>3478.28</v>
          </cell>
        </row>
        <row r="110">
          <cell r="D110">
            <v>554700</v>
          </cell>
        </row>
        <row r="140">
          <cell r="D140">
            <v>13216.95</v>
          </cell>
        </row>
        <row r="165">
          <cell r="D165">
            <v>469880</v>
          </cell>
        </row>
        <row r="166">
          <cell r="D166">
            <v>2312182.9300000002</v>
          </cell>
        </row>
      </sheetData>
      <sheetData sheetId="3">
        <row r="8">
          <cell r="F8">
            <v>650000</v>
          </cell>
        </row>
        <row r="9">
          <cell r="F9">
            <v>12049097.880000001</v>
          </cell>
        </row>
        <row r="11">
          <cell r="F11">
            <v>0</v>
          </cell>
        </row>
        <row r="29">
          <cell r="F29">
            <v>-3100258.0399999972</v>
          </cell>
        </row>
      </sheetData>
      <sheetData sheetId="4">
        <row r="13">
          <cell r="G13">
            <v>27301926.220000003</v>
          </cell>
        </row>
      </sheetData>
      <sheetData sheetId="5">
        <row r="63">
          <cell r="C63">
            <v>17808731.739999998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1D3C6DA9-374D-4FA7-8584-B92B9E6EE042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1D3C6DA9-374D-4FA7-8584-B92B9E6EE042}" id="{D84A352B-0428-4F23-A929-F65247E1AD29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E4AA-36A2-4F79-92E6-B03D69302D4B}">
  <sheetPr filterMode="1"/>
  <dimension ref="A1:N48"/>
  <sheetViews>
    <sheetView view="pageBreakPreview" topLeftCell="C1" zoomScaleSheetLayoutView="100" workbookViewId="0">
      <selection activeCell="F40" sqref="F40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5" t="str">
        <f>'[1] ERF-Rendimiento Financiero'!C3</f>
        <v>Estado de Rendimiento Financiero</v>
      </c>
      <c r="D1" s="105"/>
      <c r="E1" s="105"/>
      <c r="F1" s="105"/>
      <c r="G1" s="105"/>
      <c r="H1" s="105"/>
    </row>
    <row r="2" spans="1:13" ht="15" customHeight="1" x14ac:dyDescent="0.25">
      <c r="C2" s="103" t="s">
        <v>59</v>
      </c>
      <c r="D2" s="103"/>
      <c r="E2" s="103"/>
      <c r="F2" s="103"/>
      <c r="G2" s="103"/>
      <c r="H2" s="30"/>
    </row>
    <row r="3" spans="1:13" ht="15" customHeight="1" x14ac:dyDescent="0.25">
      <c r="C3" s="103" t="str">
        <f>'[1] ERF-Rendimiento Financiero'!C5</f>
        <v>(Valores en RD$)</v>
      </c>
      <c r="D3" s="103"/>
      <c r="E3" s="103"/>
      <c r="F3" s="103"/>
      <c r="G3" s="103"/>
      <c r="H3" s="103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Comprobación'!D39</f>
        <v>650000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Comprobación'!D40</f>
        <v>12049097.880000001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Comprobación'!D42</f>
        <v>55000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Comprobación'!D41</f>
        <v>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30" t="s">
        <v>86</v>
      </c>
      <c r="D12" s="30"/>
      <c r="E12" s="30"/>
      <c r="F12" s="19">
        <f>+F8+F9+F10+F11</f>
        <v>12754097.880000001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30" t="s">
        <v>87</v>
      </c>
      <c r="D14" s="30"/>
      <c r="E14" s="30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Comprobación'!D47+'[3]BC Balance Comprobación'!D48+'[3]BC Balance Comprobación'!D49+'[3]BC Balance Comprobación'!D55+'[3]BC Balance Comprobación'!D56+'[3]BC Balance Comprobación'!D61+'[3]BC Balance Comprobación'!D62+'[3]BC Balance Comprobación'!D63</f>
        <v>10121896.25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Comprobación'!D67+'[3]BC Balance Comprobación'!D69+'[3]BC Balance Comprobación'!D70+'[3]BC Balance Comprobación'!D71+'[3]BC Balance Comprobación'!D72+'[3]BC Balance Comprobación'!D74+'[3]BC Balance Comprobación'!D77+'[3]BC Balance Comprobación'!D80+'[3]BC Balance Comprobación'!D90+'[3]BC Balance Comprobación'!D95+'[3]BC Balance Comprobación'!D97</f>
        <v>2382479.7899999996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Comprobación'!D110+'[3]BC Balance Comprobación'!D111+'[3]BC Balance Comprobación'!D112+'[3]BC Balance Comprobación'!D113+'[3]BC Balance Comprobación'!D114+'[3]BC Balance Comprobación'!D115+'[3]BC Balance Comprobación'!D117+'[3]BC Balance Comprobación'!D118+'[3]BC Balance Comprobación'!D119+'[3]BC Balance Comprobación'!D120+'[3]BC Balance Comprobación'!D122+'[3]BC Balance Comprobación'!D123+'[3]BC Balance Comprobación'!D124+'[3]BC Balance Comprobación'!D125+'[3]BC Balance Comprobación'!D126+'[3]BC Balance Comprobación'!D128+'[3]BC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Comprobación'!D138+'[3]BC Balance Comprobación'!D139+'[3]BC Balance Comprobación'!D140+'[3]BC Balance Comprobación'!D141+'[3]BC Balance Comprobación'!D143+'[3]BC Balance Comprobación'!D144+'[3]BC Balance Comprobación'!D146+'[3]BC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</f>
        <v>567916.94999999995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+'[3]BC Balance Comprobación'!D165</f>
        <v>469880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Comprobación'!D166</f>
        <v>2312182.9300000002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30" t="s">
        <v>103</v>
      </c>
      <c r="D23" s="30"/>
      <c r="E23" s="30"/>
      <c r="F23" s="8">
        <f>+F15+F16+F17+F18+F19</f>
        <v>15854355.919999998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-3100258.0399999972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6"/>
      <c r="D36" s="106"/>
      <c r="E36" s="106"/>
      <c r="F36" s="106"/>
      <c r="G36" s="106"/>
      <c r="H36" s="106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1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1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7" t="s">
        <v>5</v>
      </c>
      <c r="D43" s="107"/>
      <c r="E43" s="107"/>
      <c r="F43" s="107"/>
      <c r="G43" s="107"/>
      <c r="H43" s="107"/>
    </row>
    <row r="44" spans="1:11" ht="18.75" hidden="1" x14ac:dyDescent="0.25">
      <c r="C44" s="32"/>
      <c r="D44" s="32"/>
      <c r="E44" s="32"/>
      <c r="F44" s="32"/>
      <c r="G44" s="32"/>
      <c r="H44" s="32"/>
    </row>
    <row r="45" spans="1:11" ht="18.75" hidden="1" x14ac:dyDescent="0.25">
      <c r="C45" s="33"/>
      <c r="D45" s="33"/>
      <c r="E45" s="33"/>
      <c r="F45" s="33"/>
      <c r="G45" s="33"/>
      <c r="H45" s="33"/>
    </row>
    <row r="46" spans="1:11" ht="15.75" hidden="1" customHeight="1" x14ac:dyDescent="0.3">
      <c r="C46" s="107"/>
      <c r="D46" s="107"/>
      <c r="E46" s="107"/>
      <c r="F46" s="107"/>
      <c r="G46" s="107"/>
      <c r="H46" s="102"/>
    </row>
    <row r="47" spans="1:11" ht="18.75" x14ac:dyDescent="0.25">
      <c r="C47" s="103" t="s">
        <v>3</v>
      </c>
      <c r="D47" s="103"/>
      <c r="E47" s="103"/>
      <c r="F47" s="103"/>
      <c r="G47" s="30"/>
      <c r="H47" s="33"/>
    </row>
    <row r="48" spans="1:11" x14ac:dyDescent="0.25">
      <c r="C48" s="104" t="s">
        <v>4</v>
      </c>
      <c r="D48" s="104"/>
      <c r="E48" s="104"/>
      <c r="F48" s="104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06BD-96C0-4EFC-86A4-0E8E7BFF60AD}">
  <sheetPr filterMode="1"/>
  <dimension ref="A2:N30"/>
  <sheetViews>
    <sheetView view="pageBreakPreview" topLeftCell="A10" zoomScale="75" zoomScaleSheetLayoutView="75" workbookViewId="0">
      <selection activeCell="H25" sqref="H25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10"/>
      <c r="C2" s="110"/>
      <c r="D2" s="110"/>
      <c r="E2" s="110"/>
      <c r="F2" s="110"/>
      <c r="G2" s="110"/>
      <c r="H2" s="110"/>
    </row>
    <row r="3" spans="1:13" ht="18.75" x14ac:dyDescent="0.25">
      <c r="B3" s="110" t="s">
        <v>58</v>
      </c>
      <c r="C3" s="110"/>
      <c r="D3" s="110"/>
      <c r="E3" s="110"/>
      <c r="F3" s="110"/>
      <c r="G3" s="110"/>
      <c r="H3" s="110"/>
    </row>
    <row r="4" spans="1:13" ht="18.75" x14ac:dyDescent="0.25">
      <c r="B4" s="110" t="s">
        <v>59</v>
      </c>
      <c r="C4" s="110"/>
      <c r="D4" s="110"/>
      <c r="E4" s="110"/>
      <c r="F4" s="110"/>
      <c r="G4" s="110"/>
      <c r="H4" s="110"/>
    </row>
    <row r="5" spans="1:13" ht="18.75" x14ac:dyDescent="0.25">
      <c r="B5" s="110" t="s">
        <v>0</v>
      </c>
      <c r="C5" s="110"/>
      <c r="D5" s="110"/>
      <c r="E5" s="110"/>
      <c r="F5" s="110"/>
      <c r="G5" s="110"/>
      <c r="H5" s="110"/>
    </row>
    <row r="6" spans="1:13" ht="18.75" x14ac:dyDescent="0.3">
      <c r="B6" s="33"/>
      <c r="C6" s="34"/>
      <c r="D6" s="49"/>
      <c r="E6" s="49"/>
      <c r="F6" s="49"/>
      <c r="G6" s="33"/>
      <c r="H6" s="33"/>
    </row>
    <row r="7" spans="1:13" ht="56.25" x14ac:dyDescent="0.25">
      <c r="B7" s="33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3"/>
      <c r="C8" s="84" t="s">
        <v>65</v>
      </c>
      <c r="D8" s="86">
        <v>51695326</v>
      </c>
      <c r="E8" s="87">
        <v>0</v>
      </c>
      <c r="F8" s="87">
        <v>0</v>
      </c>
      <c r="G8" s="88">
        <v>18555016.600000001</v>
      </c>
      <c r="H8" s="88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7"/>
      <c r="E9" s="87">
        <v>0</v>
      </c>
      <c r="F9" s="87"/>
      <c r="G9" s="87"/>
      <c r="H9" s="87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7"/>
      <c r="E10" s="87"/>
      <c r="F10" s="87" t="s">
        <v>1</v>
      </c>
      <c r="G10" s="87"/>
      <c r="H10" s="87"/>
      <c r="I10" s="13"/>
    </row>
    <row r="11" spans="1:13" ht="18.75" x14ac:dyDescent="0.3">
      <c r="B11" s="33"/>
      <c r="C11" s="84" t="s">
        <v>68</v>
      </c>
      <c r="D11" s="86"/>
      <c r="E11" s="87"/>
      <c r="F11" s="87"/>
      <c r="G11" s="88">
        <v>1955638</v>
      </c>
      <c r="H11" s="88">
        <v>1955638</v>
      </c>
      <c r="I11" s="9"/>
      <c r="J11" s="17"/>
    </row>
    <row r="12" spans="1:13" ht="18.75" x14ac:dyDescent="0.3">
      <c r="B12" s="33"/>
      <c r="C12" s="84" t="s">
        <v>69</v>
      </c>
      <c r="D12" s="86"/>
      <c r="E12" s="87"/>
      <c r="F12" s="87"/>
      <c r="G12" s="88">
        <v>6791271.6200000001</v>
      </c>
      <c r="H12" s="88">
        <f>SUM(D12,E12,F12,G12)</f>
        <v>6791271.6200000001</v>
      </c>
      <c r="I12" s="9"/>
    </row>
    <row r="13" spans="1:13" ht="18.75" x14ac:dyDescent="0.3">
      <c r="B13" s="33"/>
      <c r="C13" s="84" t="s">
        <v>70</v>
      </c>
      <c r="D13" s="89">
        <f>SUM(D8:D12)</f>
        <v>51695326</v>
      </c>
      <c r="E13" s="89">
        <f>SUM(E8:E12)</f>
        <v>0</v>
      </c>
      <c r="F13" s="89">
        <f>SUM(F8:F12)</f>
        <v>0</v>
      </c>
      <c r="G13" s="90">
        <f>SUM(G8:G12)</f>
        <v>27301926.220000003</v>
      </c>
      <c r="H13" s="90">
        <f>SUM(H8:H12)</f>
        <v>78997252.219999999</v>
      </c>
      <c r="I13" s="9"/>
      <c r="K13" s="17"/>
      <c r="M13" s="17"/>
    </row>
    <row r="14" spans="1:13" ht="18.75" hidden="1" x14ac:dyDescent="0.3">
      <c r="B14" s="33"/>
      <c r="C14" s="91" t="s">
        <v>1</v>
      </c>
      <c r="D14" s="92">
        <f>SUM(D9:D13)</f>
        <v>51695326</v>
      </c>
      <c r="E14" s="45"/>
      <c r="F14" s="93"/>
      <c r="G14" s="35">
        <v>39052659</v>
      </c>
      <c r="H14" s="94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5" t="s">
        <v>66</v>
      </c>
      <c r="D15" s="87"/>
      <c r="E15" s="87">
        <v>0</v>
      </c>
      <c r="F15" s="87"/>
      <c r="G15" s="87"/>
      <c r="H15" s="87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5" t="s">
        <v>67</v>
      </c>
      <c r="D16" s="87"/>
      <c r="E16" s="87"/>
      <c r="F16" s="87">
        <v>0</v>
      </c>
      <c r="G16" s="87"/>
      <c r="H16" s="87">
        <f>SUM(D16,E16,F16,G16)</f>
        <v>0</v>
      </c>
      <c r="I16" s="13"/>
    </row>
    <row r="17" spans="1:14" customFormat="1" ht="37.5" x14ac:dyDescent="0.3">
      <c r="A17" s="13"/>
      <c r="B17" s="49"/>
      <c r="C17" s="96" t="s">
        <v>71</v>
      </c>
      <c r="D17" s="87"/>
      <c r="E17" s="87"/>
      <c r="F17" s="87">
        <v>0</v>
      </c>
      <c r="G17" s="87"/>
      <c r="H17" s="87">
        <f>SUM(D17,E17,F17,G17)</f>
        <v>0</v>
      </c>
      <c r="I17" s="9"/>
      <c r="J17" s="78"/>
      <c r="K17" s="59"/>
    </row>
    <row r="18" spans="1:14" ht="18.75" x14ac:dyDescent="0.3">
      <c r="B18" s="33"/>
      <c r="C18" s="95" t="s">
        <v>68</v>
      </c>
      <c r="D18" s="87"/>
      <c r="E18" s="87"/>
      <c r="F18" s="87"/>
      <c r="G18" s="88">
        <v>3569792</v>
      </c>
      <c r="H18" s="88">
        <v>3569792</v>
      </c>
      <c r="I18" s="9"/>
      <c r="J18" s="26"/>
      <c r="K18" s="17"/>
      <c r="N18" s="97"/>
    </row>
    <row r="19" spans="1:14" ht="18.75" x14ac:dyDescent="0.3">
      <c r="B19" s="33"/>
      <c r="C19" s="95" t="s">
        <v>69</v>
      </c>
      <c r="D19" s="87"/>
      <c r="E19" s="87"/>
      <c r="F19" s="87"/>
      <c r="G19" s="88">
        <f>'[3] ERF-Rendimiento Financiero'!F29</f>
        <v>-3100258.0399999972</v>
      </c>
      <c r="H19" s="88">
        <f>SUM(D19,E19,F19,G19)</f>
        <v>-3100258.0399999972</v>
      </c>
      <c r="I19" s="16"/>
      <c r="J19" s="26"/>
      <c r="K19" s="97"/>
      <c r="L19" s="97"/>
    </row>
    <row r="20" spans="1:14" ht="18.75" x14ac:dyDescent="0.25">
      <c r="B20" s="34"/>
      <c r="C20" s="98" t="s">
        <v>72</v>
      </c>
      <c r="D20" s="90">
        <f>D14+D18</f>
        <v>51695326</v>
      </c>
      <c r="E20" s="90">
        <f>SUM(E19,E13)</f>
        <v>0</v>
      </c>
      <c r="F20" s="90">
        <f>SUM(F19,F13)</f>
        <v>0</v>
      </c>
      <c r="G20" s="90">
        <f>G13+G15+G16+G17+G18+G19</f>
        <v>27771460.180000007</v>
      </c>
      <c r="H20" s="90">
        <f>H13+H15+H16+H17+H18+H19</f>
        <v>79466786.180000007</v>
      </c>
      <c r="I20" s="20"/>
      <c r="K20" s="17"/>
      <c r="M20" s="17"/>
    </row>
    <row r="21" spans="1:14" ht="18.75" x14ac:dyDescent="0.3">
      <c r="B21" s="34"/>
      <c r="C21" s="33"/>
      <c r="D21" s="45"/>
      <c r="E21" s="45"/>
      <c r="F21" s="45"/>
      <c r="G21" s="35"/>
      <c r="H21" s="76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5"/>
      <c r="H22" s="12"/>
      <c r="I22" s="20"/>
      <c r="J22" s="17"/>
      <c r="L22" s="17"/>
    </row>
    <row r="23" spans="1:14" ht="18.75" hidden="1" x14ac:dyDescent="0.3">
      <c r="B23" s="33"/>
      <c r="C23" s="33" t="s">
        <v>73</v>
      </c>
      <c r="D23" s="33"/>
      <c r="E23" s="33"/>
      <c r="F23" s="49"/>
      <c r="G23" s="35"/>
      <c r="H23" s="50"/>
    </row>
    <row r="24" spans="1:14" ht="18.75" x14ac:dyDescent="0.3">
      <c r="B24" s="33"/>
      <c r="C24" s="33"/>
      <c r="D24" s="49"/>
      <c r="E24" s="49"/>
      <c r="F24" s="49"/>
      <c r="G24" s="35"/>
      <c r="H24" s="33"/>
    </row>
    <row r="25" spans="1:14" ht="18.75" x14ac:dyDescent="0.3">
      <c r="B25" s="33"/>
      <c r="C25" s="33"/>
      <c r="D25" s="49"/>
      <c r="E25" s="49"/>
      <c r="F25" s="49"/>
      <c r="G25" s="35"/>
      <c r="H25" s="76"/>
    </row>
    <row r="26" spans="1:14" ht="18.75" hidden="1" x14ac:dyDescent="0.25">
      <c r="B26" s="33"/>
      <c r="C26" s="109" t="s">
        <v>5</v>
      </c>
      <c r="D26" s="109"/>
      <c r="E26" s="109"/>
      <c r="F26" s="109"/>
      <c r="G26" s="109"/>
      <c r="H26" s="109"/>
    </row>
    <row r="27" spans="1:14" ht="18.75" x14ac:dyDescent="0.25">
      <c r="A27" s="110" t="s">
        <v>3</v>
      </c>
      <c r="B27" s="110"/>
      <c r="C27" s="110"/>
      <c r="D27" s="110"/>
      <c r="E27" s="110"/>
      <c r="F27" s="110"/>
      <c r="G27" s="110"/>
      <c r="H27" s="110"/>
      <c r="I27" s="110"/>
    </row>
    <row r="28" spans="1:14" ht="18.75" x14ac:dyDescent="0.25">
      <c r="A28" s="108" t="s">
        <v>4</v>
      </c>
      <c r="B28" s="108"/>
      <c r="C28" s="108"/>
      <c r="D28" s="108"/>
      <c r="E28" s="108"/>
      <c r="F28" s="108"/>
      <c r="G28" s="108"/>
      <c r="H28" s="108"/>
      <c r="I28" s="108"/>
    </row>
    <row r="29" spans="1:14" ht="18.75" hidden="1" x14ac:dyDescent="0.3">
      <c r="B29" s="33"/>
      <c r="C29" s="109" t="s">
        <v>74</v>
      </c>
      <c r="D29" s="109"/>
      <c r="E29" s="49"/>
      <c r="F29" s="49"/>
      <c r="G29" s="109" t="s">
        <v>75</v>
      </c>
      <c r="H29" s="109"/>
    </row>
    <row r="30" spans="1:14" ht="18.75" x14ac:dyDescent="0.3">
      <c r="B30" s="33"/>
      <c r="C30" s="33"/>
      <c r="D30" s="49"/>
      <c r="E30" s="49"/>
      <c r="F30" s="49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4624-C892-44DE-8A2C-E31F55D6F4CB}">
  <sheetPr filterMode="1"/>
  <dimension ref="A1:AA88"/>
  <sheetViews>
    <sheetView tabSelected="1" view="pageBreakPreview" topLeftCell="A25" zoomScale="60" workbookViewId="0">
      <selection activeCell="Q63" sqref="Q63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2" t="str">
        <f>'[4]Flujo de Efectivo'!A2</f>
        <v>Estado de Flujo de Efectivo</v>
      </c>
      <c r="B1" s="110"/>
      <c r="C1" s="112"/>
      <c r="D1" s="110"/>
      <c r="E1" s="110"/>
      <c r="F1" s="33"/>
    </row>
    <row r="2" spans="1:17" x14ac:dyDescent="0.3">
      <c r="A2" s="112" t="s">
        <v>6</v>
      </c>
      <c r="B2" s="110"/>
      <c r="C2" s="112"/>
      <c r="D2" s="110"/>
      <c r="E2" s="110"/>
      <c r="F2" s="33"/>
    </row>
    <row r="3" spans="1:17" x14ac:dyDescent="0.3">
      <c r="A3" s="112" t="str">
        <f>'[4]Flujo de Efectivo'!A4</f>
        <v>(Valores en RD$)</v>
      </c>
      <c r="B3" s="110"/>
      <c r="C3" s="112"/>
      <c r="D3" s="110"/>
      <c r="E3" s="110"/>
      <c r="F3" s="33"/>
    </row>
    <row r="4" spans="1:17" ht="14.25" customHeight="1" thickBot="1" x14ac:dyDescent="0.3">
      <c r="A4" s="34"/>
      <c r="B4" s="34"/>
      <c r="C4" s="35"/>
      <c r="D4" s="35"/>
      <c r="E4" s="33"/>
      <c r="F4" s="33"/>
    </row>
    <row r="5" spans="1:17" ht="19.5" thickBot="1" x14ac:dyDescent="0.3">
      <c r="B5" s="33"/>
      <c r="C5" s="36">
        <f>+'[2]BC Balance Comprobación'!D11</f>
        <v>2022</v>
      </c>
      <c r="D5" s="36"/>
      <c r="E5" s="36">
        <f>+'[2]BC Balance Comprobación'!F11</f>
        <v>2021</v>
      </c>
      <c r="F5" s="33"/>
      <c r="G5" s="37">
        <v>44197</v>
      </c>
      <c r="I5" s="38">
        <v>44228</v>
      </c>
      <c r="J5" s="39">
        <v>44256</v>
      </c>
      <c r="K5" s="39">
        <v>44287</v>
      </c>
      <c r="L5" s="39">
        <v>44317</v>
      </c>
    </row>
    <row r="6" spans="1:17" x14ac:dyDescent="0.25">
      <c r="A6" s="40" t="s">
        <v>7</v>
      </c>
      <c r="B6" s="40"/>
      <c r="C6" s="41"/>
      <c r="D6" s="41"/>
      <c r="E6" s="42"/>
      <c r="F6" s="33"/>
      <c r="H6" s="9"/>
      <c r="J6" s="43"/>
      <c r="K6" s="43"/>
      <c r="P6" s="28"/>
    </row>
    <row r="7" spans="1:17" customFormat="1" hidden="1" x14ac:dyDescent="0.3">
      <c r="A7" s="44" t="s">
        <v>8</v>
      </c>
      <c r="B7" s="44"/>
      <c r="C7" s="12">
        <v>0</v>
      </c>
      <c r="D7" s="12"/>
      <c r="E7" s="12">
        <v>0</v>
      </c>
      <c r="F7" s="13"/>
      <c r="G7" s="45"/>
      <c r="H7" s="12">
        <f t="shared" ref="H7:H14" si="0">+C7+E7</f>
        <v>0</v>
      </c>
      <c r="I7" s="13"/>
      <c r="J7" s="13"/>
    </row>
    <row r="8" spans="1:17" customFormat="1" hidden="1" x14ac:dyDescent="0.25">
      <c r="A8" s="44" t="s">
        <v>9</v>
      </c>
      <c r="B8" s="44"/>
      <c r="C8" s="12">
        <v>0</v>
      </c>
      <c r="D8" s="12"/>
      <c r="E8" s="12">
        <v>0</v>
      </c>
      <c r="F8" s="13"/>
      <c r="G8" s="46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47" t="s">
        <v>10</v>
      </c>
      <c r="B9" s="45"/>
      <c r="C9" s="45">
        <f>'[3] ERF-Rendimiento Financiero'!F8</f>
        <v>650000</v>
      </c>
      <c r="D9" s="48"/>
      <c r="E9" s="45">
        <f>'[2]BC Balance Comprobación'!M37</f>
        <v>0</v>
      </c>
      <c r="F9" s="49"/>
      <c r="G9" s="45">
        <v>250000</v>
      </c>
      <c r="H9" s="12">
        <f t="shared" si="0"/>
        <v>650000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29">
        <v>96320160.819999993</v>
      </c>
      <c r="P9" s="29"/>
      <c r="Q9" s="29"/>
    </row>
    <row r="10" spans="1:17" x14ac:dyDescent="0.25">
      <c r="A10" s="47" t="s">
        <v>11</v>
      </c>
      <c r="B10" s="46"/>
      <c r="C10" s="46">
        <f>'[3] ERF-Rendimiento Financiero'!F9+'[3] ERF-Rendimiento Financiero'!F11</f>
        <v>12049097.880000001</v>
      </c>
      <c r="D10" s="52"/>
      <c r="E10" s="35">
        <f>'[2]BC Balance Comprobación'!M38</f>
        <v>0</v>
      </c>
      <c r="F10" s="33"/>
      <c r="G10" s="46">
        <v>12775551</v>
      </c>
      <c r="H10" s="9">
        <f t="shared" si="0"/>
        <v>12049097.880000001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92713179.540000007</v>
      </c>
      <c r="O10" s="28">
        <f>+O8-O9</f>
        <v>1593316.0700000077</v>
      </c>
      <c r="P10" s="28"/>
    </row>
    <row r="11" spans="1:17" customFormat="1" hidden="1" x14ac:dyDescent="0.25">
      <c r="A11" s="44" t="s">
        <v>12</v>
      </c>
      <c r="B11" s="44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4" t="s">
        <v>13</v>
      </c>
      <c r="B12" s="44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4" t="s">
        <v>14</v>
      </c>
      <c r="B13" s="44">
        <v>-6923283.4199999999</v>
      </c>
      <c r="C13" s="53">
        <v>0</v>
      </c>
      <c r="D13" s="53"/>
      <c r="E13" s="12">
        <v>0</v>
      </c>
      <c r="F13" s="13"/>
      <c r="G13" s="45"/>
      <c r="H13" s="12">
        <f t="shared" si="0"/>
        <v>0</v>
      </c>
      <c r="I13" s="50"/>
      <c r="J13" s="13"/>
      <c r="K13" s="29"/>
      <c r="O13" s="51">
        <f>+M17+M18+M20</f>
        <v>-96872529.070000008</v>
      </c>
    </row>
    <row r="14" spans="1:17" customFormat="1" x14ac:dyDescent="0.3">
      <c r="A14" s="47" t="s">
        <v>15</v>
      </c>
      <c r="B14" s="54"/>
      <c r="C14" s="54">
        <f>-'[3]BC Balance Comprobación'!D42</f>
        <v>55000</v>
      </c>
      <c r="D14" s="55"/>
      <c r="E14" s="45">
        <f>'[2]BC Balance Comprobación'!M39</f>
        <v>0</v>
      </c>
      <c r="F14" s="49"/>
      <c r="G14" s="12"/>
      <c r="H14" s="12">
        <f t="shared" si="0"/>
        <v>55000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1040947.8199999928</v>
      </c>
      <c r="P14" s="29"/>
    </row>
    <row r="15" spans="1:17" customFormat="1" x14ac:dyDescent="0.3">
      <c r="A15" s="56"/>
      <c r="B15" s="45"/>
      <c r="C15" s="45"/>
      <c r="D15" s="48"/>
      <c r="E15" s="45"/>
      <c r="F15" s="49"/>
      <c r="G15" s="35"/>
      <c r="H15" s="12"/>
      <c r="I15" s="50"/>
      <c r="J15" s="13"/>
      <c r="P15" s="29"/>
    </row>
    <row r="16" spans="1:17" customFormat="1" x14ac:dyDescent="0.3">
      <c r="A16" s="47" t="s">
        <v>16</v>
      </c>
      <c r="B16" s="44">
        <v>0</v>
      </c>
      <c r="C16" s="35">
        <f>-'[3]BC Balance Comprobación'!D165</f>
        <v>-469880</v>
      </c>
      <c r="D16" s="12"/>
      <c r="E16" s="12">
        <v>0</v>
      </c>
      <c r="F16" s="13"/>
      <c r="G16" s="45"/>
      <c r="H16" s="12">
        <f t="shared" ref="H16:H23" si="1">+C16+E16</f>
        <v>-469880</v>
      </c>
      <c r="I16" s="50"/>
      <c r="J16" s="13"/>
      <c r="P16" s="51"/>
    </row>
    <row r="17" spans="1:21" x14ac:dyDescent="0.3">
      <c r="A17" s="47" t="s">
        <v>17</v>
      </c>
      <c r="B17" s="35"/>
      <c r="C17" s="35">
        <f>-'[3]BC Balance Comprobación'!D47-'[3]BC Balance Comprobación'!D48-'[3]BC Balance Comprobación'!D49-'[3]BC Balance Comprobación'!D55-'[3]BC Balance Comprobación'!D56</f>
        <v>-8890534.1300000008</v>
      </c>
      <c r="D17" s="57"/>
      <c r="E17" s="35">
        <v>-83368429</v>
      </c>
      <c r="F17" s="33"/>
      <c r="G17" s="45">
        <v>-5376484.4800000004</v>
      </c>
      <c r="H17" s="9">
        <f t="shared" si="1"/>
        <v>-92258963.129999995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-50273492.190000005</v>
      </c>
      <c r="Q17" s="17"/>
      <c r="R17" s="26"/>
      <c r="S17" s="26"/>
    </row>
    <row r="18" spans="1:21" customFormat="1" x14ac:dyDescent="0.3">
      <c r="A18" s="47" t="s">
        <v>18</v>
      </c>
      <c r="B18" s="45"/>
      <c r="C18" s="45">
        <f>-'[3]BC Balance Comprobación'!D61-'[3]BC Balance Comprobación'!D62-'[3]BC Balance Comprobación'!D63</f>
        <v>-1231362.1199999999</v>
      </c>
      <c r="D18" s="48"/>
      <c r="E18" s="45">
        <v>-8951787</v>
      </c>
      <c r="F18" s="49"/>
      <c r="G18" s="45">
        <v>-698885.18</v>
      </c>
      <c r="H18" s="12">
        <f t="shared" si="1"/>
        <v>-10183149.119999999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-5689755.5099999998</v>
      </c>
      <c r="R18" s="59"/>
      <c r="S18" s="59"/>
    </row>
    <row r="19" spans="1:21" customFormat="1" hidden="1" x14ac:dyDescent="0.3">
      <c r="A19" s="44" t="s">
        <v>19</v>
      </c>
      <c r="B19" s="44"/>
      <c r="C19" s="45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5"/>
      <c r="C20" s="45">
        <f>-'[3]BC Balance Comprobación'!D67-'[3]BC Balance Comprobación'!D69-'[3]BC Balance Comprobación'!D70-'[3]BC Balance Comprobación'!D71-'[3]BC Balance Comprobación'!D72-'[3]BC Balance Comprobación'!D73-'[3]BC Balance Comprobación'!D74-'[3]BC Balance Comprobación'!D75-'[3]BC Balance Comprobación'!D76-'[3]BC Balance Comprobación'!D77-'[3]BC Balance Comprobación'!D78-'[3]BC Balance Comprobación'!D80-'[3]BC Balance Comprobación'!D90-'[3]BC Balance Comprobación'!D95-'[3]BC Balance Comprobación'!D97-'[3]BC Balance Comprobación'!D110-'[3]BC Balance Comprobación'!D140-13891998.15</f>
        <v>-16842394.890000001</v>
      </c>
      <c r="D20" s="57"/>
      <c r="E20" s="35">
        <v>-60758429</v>
      </c>
      <c r="F20" s="33"/>
      <c r="G20" s="12">
        <v>-65427</v>
      </c>
      <c r="H20" s="9">
        <f t="shared" si="1"/>
        <v>-77600823.890000001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-40909281.370000005</v>
      </c>
      <c r="P20" s="17"/>
      <c r="R20" s="17"/>
    </row>
    <row r="21" spans="1:21" customFormat="1" hidden="1" x14ac:dyDescent="0.25">
      <c r="A21" s="44" t="s">
        <v>21</v>
      </c>
      <c r="B21" s="44"/>
      <c r="C21" s="12">
        <v>0</v>
      </c>
      <c r="D21" s="12"/>
      <c r="E21" s="12">
        <v>0</v>
      </c>
      <c r="F21" s="13"/>
      <c r="G21" s="35"/>
      <c r="H21" s="12">
        <f t="shared" si="1"/>
        <v>0</v>
      </c>
      <c r="I21" s="50"/>
      <c r="J21" s="13"/>
      <c r="Q21" s="59"/>
    </row>
    <row r="22" spans="1:21" customFormat="1" hidden="1" x14ac:dyDescent="0.25">
      <c r="A22" s="44" t="s">
        <v>22</v>
      </c>
      <c r="B22" s="44">
        <v>-288795</v>
      </c>
      <c r="C22" s="12">
        <v>0</v>
      </c>
      <c r="D22" s="12"/>
      <c r="E22" s="12">
        <v>0</v>
      </c>
      <c r="F22" s="13"/>
      <c r="G22" s="35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5"/>
      <c r="C23" s="35"/>
      <c r="D23" s="57"/>
      <c r="E23" s="35">
        <v>-8548025</v>
      </c>
      <c r="F23" s="60"/>
      <c r="G23" s="35"/>
      <c r="H23" s="9">
        <f t="shared" si="1"/>
        <v>-8548025</v>
      </c>
      <c r="I23" s="50"/>
      <c r="U23" s="17"/>
    </row>
    <row r="24" spans="1:21" hidden="1" x14ac:dyDescent="0.25">
      <c r="A24" s="47"/>
      <c r="B24" s="35"/>
      <c r="C24" s="35"/>
      <c r="D24" s="57"/>
      <c r="E24" s="35"/>
      <c r="F24" s="60"/>
      <c r="G24" s="57"/>
      <c r="H24" s="9"/>
      <c r="I24" s="50"/>
    </row>
    <row r="25" spans="1:21" ht="24.75" customHeight="1" x14ac:dyDescent="0.3">
      <c r="A25" s="47" t="s">
        <v>24</v>
      </c>
      <c r="B25" s="35"/>
      <c r="C25" s="35"/>
      <c r="D25" s="57"/>
      <c r="E25" s="35"/>
      <c r="F25" s="60"/>
      <c r="G25" s="45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-14680073.260000002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-176306743.25999999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3" t="s">
        <v>1</v>
      </c>
      <c r="B27" s="35"/>
      <c r="C27" s="35"/>
      <c r="D27" s="57"/>
      <c r="E27" s="35"/>
      <c r="F27" s="33"/>
      <c r="G27" s="45"/>
      <c r="H27" s="1" t="s">
        <v>26</v>
      </c>
      <c r="I27" s="50"/>
      <c r="J27" s="62"/>
      <c r="P27" s="17"/>
      <c r="Q27" s="28"/>
    </row>
    <row r="28" spans="1:21" x14ac:dyDescent="0.25">
      <c r="A28" s="34" t="s">
        <v>27</v>
      </c>
      <c r="B28" s="63"/>
      <c r="C28" s="63"/>
      <c r="D28" s="64"/>
      <c r="E28" s="57"/>
      <c r="F28" s="33"/>
      <c r="G28" s="57"/>
      <c r="H28" s="9"/>
      <c r="I28" s="50"/>
    </row>
    <row r="29" spans="1:21" customFormat="1" hidden="1" x14ac:dyDescent="0.25">
      <c r="A29" s="44" t="s">
        <v>28</v>
      </c>
      <c r="B29" s="44">
        <v>44585</v>
      </c>
      <c r="C29" s="12">
        <v>0</v>
      </c>
      <c r="D29" s="12"/>
      <c r="E29" s="12">
        <v>0</v>
      </c>
      <c r="F29" s="13"/>
      <c r="G29" s="35">
        <v>-67114.9375</v>
      </c>
      <c r="H29" s="12">
        <f>+C29+E29</f>
        <v>0</v>
      </c>
      <c r="I29" s="50">
        <v>-460985.64999999997</v>
      </c>
      <c r="J29" s="50">
        <v>-2046096.781</v>
      </c>
      <c r="K29" s="35">
        <v>-1106252.8999999999</v>
      </c>
      <c r="L29" s="50">
        <v>-1989590.89</v>
      </c>
    </row>
    <row r="30" spans="1:21" customFormat="1" hidden="1" x14ac:dyDescent="0.25">
      <c r="A30" s="44" t="s">
        <v>29</v>
      </c>
      <c r="B30" s="44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4" t="s">
        <v>30</v>
      </c>
      <c r="B31" s="44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4" t="s">
        <v>31</v>
      </c>
      <c r="B32" s="44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5"/>
      <c r="J32" s="13"/>
    </row>
    <row r="33" spans="1:27" customFormat="1" hidden="1" x14ac:dyDescent="0.25">
      <c r="A33" s="44" t="s">
        <v>32</v>
      </c>
      <c r="B33" s="44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5"/>
      <c r="D34" s="67"/>
      <c r="E34" s="45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5"/>
      <c r="C35" s="45"/>
      <c r="D35" s="48"/>
      <c r="E35" s="45"/>
      <c r="F35" s="49"/>
      <c r="G35" s="35"/>
      <c r="H35" s="12"/>
      <c r="I35" s="12"/>
      <c r="J35" s="27"/>
      <c r="Q35" s="51"/>
      <c r="R35" s="51"/>
    </row>
    <row r="36" spans="1:27" x14ac:dyDescent="0.25">
      <c r="A36" s="47" t="s">
        <v>33</v>
      </c>
      <c r="B36" s="35"/>
      <c r="C36" s="35">
        <v>0</v>
      </c>
      <c r="D36" s="57"/>
      <c r="E36" s="35">
        <v>-12714328.18</v>
      </c>
      <c r="F36" s="33"/>
      <c r="H36" s="9">
        <f t="shared" ref="H36:H42" si="3">+C36+E36</f>
        <v>-12714328.18</v>
      </c>
      <c r="I36" s="12"/>
      <c r="J36" s="9"/>
      <c r="P36" s="17"/>
      <c r="Q36" s="26"/>
      <c r="R36" s="26"/>
      <c r="S36" s="68"/>
    </row>
    <row r="37" spans="1:27" ht="15" hidden="1" x14ac:dyDescent="0.25">
      <c r="A37" s="44" t="s">
        <v>34</v>
      </c>
      <c r="B37" s="44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4" t="s">
        <v>35</v>
      </c>
      <c r="B38" s="44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4" t="s">
        <v>36</v>
      </c>
      <c r="B39" s="44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4" t="s">
        <v>37</v>
      </c>
      <c r="B40" s="44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4"/>
      <c r="C41" s="35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5"/>
      <c r="C42" s="70"/>
      <c r="D42" s="48"/>
      <c r="E42" s="45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3"/>
      <c r="B43" s="45"/>
      <c r="C43" s="45"/>
      <c r="D43" s="48"/>
      <c r="E43" s="45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0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5"/>
      <c r="C45" s="35"/>
      <c r="D45" s="57"/>
      <c r="E45" s="35"/>
      <c r="F45" s="33"/>
      <c r="G45" s="35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5"/>
      <c r="F46" s="33"/>
      <c r="G46" s="73"/>
      <c r="H46" s="9">
        <f>+C46+E46</f>
        <v>0</v>
      </c>
      <c r="I46" s="57"/>
      <c r="J46" s="22"/>
      <c r="X46" s="29"/>
      <c r="Z46" s="29"/>
      <c r="AA46" s="29"/>
    </row>
    <row r="47" spans="1:27" customFormat="1" x14ac:dyDescent="0.3">
      <c r="A47" s="56" t="s">
        <v>42</v>
      </c>
      <c r="B47" s="44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29"/>
    </row>
    <row r="48" spans="1:27" customFormat="1" ht="15" hidden="1" x14ac:dyDescent="0.25">
      <c r="A48" s="44" t="s">
        <v>43</v>
      </c>
      <c r="B48" s="44"/>
      <c r="C48" s="12"/>
      <c r="D48" s="12"/>
      <c r="E48" s="12">
        <v>0</v>
      </c>
      <c r="F48" s="13"/>
      <c r="H48">
        <f>+C48+E48</f>
        <v>0</v>
      </c>
      <c r="J48" s="13"/>
      <c r="K48" s="51"/>
      <c r="L48" s="29"/>
      <c r="O48" s="51">
        <f>+C53+O53</f>
        <v>-5142475.3599999975</v>
      </c>
      <c r="Q48" s="51"/>
    </row>
    <row r="49" spans="1:21" customFormat="1" ht="15" hidden="1" x14ac:dyDescent="0.25">
      <c r="A49" s="44" t="s">
        <v>44</v>
      </c>
      <c r="B49" s="44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5" t="s">
        <v>45</v>
      </c>
      <c r="B50" s="44"/>
      <c r="C50" s="12"/>
      <c r="D50" s="12"/>
      <c r="E50" s="12">
        <v>0</v>
      </c>
      <c r="F50" s="13"/>
      <c r="H50">
        <f>+C50+E50</f>
        <v>0</v>
      </c>
      <c r="J50" s="13"/>
      <c r="L50" s="29"/>
      <c r="P50" s="51"/>
      <c r="R50" s="51"/>
    </row>
    <row r="51" spans="1:21" customFormat="1" ht="16.5" hidden="1" customHeight="1" x14ac:dyDescent="0.3">
      <c r="A51" s="47" t="s">
        <v>15</v>
      </c>
      <c r="B51" s="45"/>
      <c r="C51" s="35"/>
      <c r="D51" s="48"/>
      <c r="E51" s="45">
        <v>0</v>
      </c>
      <c r="F51" s="49"/>
      <c r="H51">
        <f>+G58+E51</f>
        <v>0</v>
      </c>
      <c r="J51" s="13"/>
      <c r="K51" s="59"/>
      <c r="L51" s="29"/>
      <c r="Q51" s="29"/>
    </row>
    <row r="52" spans="1:21" customFormat="1" hidden="1" x14ac:dyDescent="0.3">
      <c r="A52" s="56"/>
      <c r="B52" s="45"/>
      <c r="C52" s="1"/>
      <c r="D52" s="48"/>
      <c r="E52" s="45"/>
      <c r="F52" s="49"/>
      <c r="G52" s="12"/>
      <c r="H52" s="12"/>
      <c r="I52" s="12"/>
      <c r="J52" s="13"/>
      <c r="L52" s="29"/>
      <c r="Q52" s="29"/>
      <c r="R52" s="51"/>
      <c r="U52" s="29"/>
    </row>
    <row r="53" spans="1:21" customFormat="1" x14ac:dyDescent="0.3">
      <c r="A53" s="47" t="s">
        <v>46</v>
      </c>
      <c r="B53" s="44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4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29"/>
    </row>
    <row r="55" spans="1:21" customFormat="1" hidden="1" x14ac:dyDescent="0.25">
      <c r="A55" s="47" t="s">
        <v>48</v>
      </c>
      <c r="B55" s="44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7">
        <v>-478574.57</v>
      </c>
      <c r="Q55" s="29"/>
      <c r="R55" s="9"/>
      <c r="S55" s="59"/>
    </row>
    <row r="56" spans="1:21" customFormat="1" hidden="1" x14ac:dyDescent="0.25">
      <c r="A56" s="47" t="s">
        <v>49</v>
      </c>
      <c r="B56" s="44"/>
      <c r="C56" s="33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29"/>
      <c r="O56" s="78">
        <f>+O53-O55</f>
        <v>-4663900.7899999972</v>
      </c>
    </row>
    <row r="57" spans="1:21" customFormat="1" hidden="1" x14ac:dyDescent="0.25">
      <c r="A57" s="47" t="s">
        <v>50</v>
      </c>
      <c r="B57" s="44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51"/>
      <c r="N57" s="51"/>
    </row>
    <row r="58" spans="1:21" customFormat="1" x14ac:dyDescent="0.25">
      <c r="A58" s="47" t="s">
        <v>39</v>
      </c>
      <c r="B58" s="44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29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29"/>
    </row>
    <row r="60" spans="1:21" customFormat="1" x14ac:dyDescent="0.3">
      <c r="A60" s="49"/>
      <c r="B60" s="45"/>
      <c r="C60" s="45"/>
      <c r="D60" s="48"/>
      <c r="E60" s="45"/>
      <c r="F60" s="49"/>
      <c r="G60" s="12"/>
      <c r="H60" s="12" t="s">
        <v>26</v>
      </c>
      <c r="I60" s="12"/>
      <c r="J60" s="13"/>
      <c r="R60" s="51"/>
    </row>
    <row r="61" spans="1:21" x14ac:dyDescent="0.25">
      <c r="A61" s="33" t="s">
        <v>52</v>
      </c>
      <c r="B61" s="35"/>
      <c r="C61" s="35">
        <f>+C26+C44+C59</f>
        <v>-14680073.260000002</v>
      </c>
      <c r="D61" s="35">
        <f>+D26+D44+D59</f>
        <v>0</v>
      </c>
      <c r="E61" s="35">
        <f>+E26+E44+E59</f>
        <v>-172671604.18000001</v>
      </c>
      <c r="F61" s="35">
        <f>+F26+F44+F59</f>
        <v>0</v>
      </c>
      <c r="G61" s="35">
        <f>+G26+G44+G59</f>
        <v>-1380288.7175000003</v>
      </c>
      <c r="H61" s="9">
        <f>+C61+E61</f>
        <v>-187351677.44</v>
      </c>
      <c r="I61" s="35">
        <f>+I26+I44+I59</f>
        <v>-1263504.060000001</v>
      </c>
      <c r="J61" s="35">
        <f>+J26+J44+J59</f>
        <v>-6464170.0810000002</v>
      </c>
      <c r="K61" s="35">
        <f>+K26+K44+K59</f>
        <v>-2637869.9299999992</v>
      </c>
      <c r="L61" s="35">
        <f>+L26+L44+L59</f>
        <v>354154.04000000039</v>
      </c>
    </row>
    <row r="62" spans="1:21" ht="23.25" x14ac:dyDescent="0.25">
      <c r="A62" s="33" t="s">
        <v>53</v>
      </c>
      <c r="B62" s="73"/>
      <c r="C62" s="73">
        <v>32488805</v>
      </c>
      <c r="D62" s="80"/>
      <c r="E62" s="73">
        <v>5853191.9199999999</v>
      </c>
      <c r="F62" s="33"/>
      <c r="G62" s="73">
        <v>20979065.719999999</v>
      </c>
      <c r="H62" s="9">
        <f>+C62+E62</f>
        <v>38341996.920000002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3" t="s">
        <v>54</v>
      </c>
      <c r="B63" s="81"/>
      <c r="C63" s="81">
        <f>SUM(C61:C62)</f>
        <v>17808731.739999998</v>
      </c>
      <c r="D63" s="57"/>
      <c r="E63" s="81">
        <f>SUM(E61:E62)</f>
        <v>-166818412.26000002</v>
      </c>
      <c r="F63" s="33"/>
      <c r="G63" s="81">
        <f>SUM(G61:G62)</f>
        <v>19598777.002499998</v>
      </c>
      <c r="H63" s="9">
        <f>+C63+E63</f>
        <v>-149009680.52000001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3"/>
      <c r="G64" s="57"/>
      <c r="H64" s="9"/>
      <c r="I64" s="57"/>
      <c r="J64" s="57"/>
      <c r="K64" s="57"/>
      <c r="L64" s="57"/>
    </row>
    <row r="65" spans="1:16" x14ac:dyDescent="0.25">
      <c r="B65" s="33"/>
      <c r="C65" s="42"/>
      <c r="D65" s="42"/>
      <c r="E65" s="42"/>
      <c r="F65" s="33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5"/>
      <c r="D66" s="33"/>
      <c r="E66" s="35"/>
      <c r="F66" s="33"/>
      <c r="G66" s="73" t="s">
        <v>56</v>
      </c>
      <c r="M66" s="17">
        <f>+K62-J63</f>
        <v>0.14100000262260437</v>
      </c>
    </row>
    <row r="67" spans="1:16" x14ac:dyDescent="0.25">
      <c r="A67" s="110" t="s">
        <v>3</v>
      </c>
      <c r="B67" s="110"/>
      <c r="C67" s="110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08" t="s">
        <v>4</v>
      </c>
      <c r="B68" s="108"/>
      <c r="C68" s="108"/>
      <c r="D68" s="33"/>
      <c r="E68" s="33"/>
      <c r="F68" s="33"/>
      <c r="I68" s="20"/>
    </row>
    <row r="69" spans="1:16" hidden="1" x14ac:dyDescent="0.25">
      <c r="A69" s="109" t="s">
        <v>57</v>
      </c>
      <c r="B69" s="109"/>
      <c r="C69" s="109"/>
      <c r="D69" s="109"/>
      <c r="E69" s="109"/>
      <c r="F69" s="33"/>
      <c r="I69" s="9"/>
    </row>
    <row r="70" spans="1:16" hidden="1" x14ac:dyDescent="0.25">
      <c r="B70" s="33"/>
      <c r="D70" s="33"/>
      <c r="E70" s="33"/>
      <c r="F70" s="33"/>
      <c r="I70" s="46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11"/>
      <c r="B72" s="109"/>
      <c r="C72" s="111"/>
      <c r="D72" s="47"/>
      <c r="E72" s="47"/>
      <c r="F72" s="47"/>
    </row>
    <row r="73" spans="1:16" hidden="1" x14ac:dyDescent="0.25">
      <c r="B73" s="33"/>
      <c r="D73" s="33"/>
      <c r="E73" s="33"/>
      <c r="F73" s="33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Departamento OAI</cp:lastModifiedBy>
  <dcterms:created xsi:type="dcterms:W3CDTF">2023-02-10T18:58:37Z</dcterms:created>
  <dcterms:modified xsi:type="dcterms:W3CDTF">2023-02-10T19:51:18Z</dcterms:modified>
</cp:coreProperties>
</file>